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activeTab="0"/>
  </bookViews>
  <sheets>
    <sheet name="Sheet1" sheetId="1" r:id="rId1"/>
  </sheets>
  <definedNames>
    <definedName name="_xlnm.Print_Titles" localSheetId="0">'Sheet1'!$A:$C,'Sheet1'!$1:$1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<sst xmlns="http://schemas.openxmlformats.org/spreadsheetml/2006/main" count="74" uniqueCount="58">
  <si>
    <t>INCOME STATEMENTS</t>
  </si>
  <si>
    <t>for the years ending December 31</t>
  </si>
  <si>
    <t>Revenues</t>
  </si>
  <si>
    <t>Product</t>
  </si>
  <si>
    <t>Services</t>
  </si>
  <si>
    <t>Cost of revenues</t>
  </si>
  <si>
    <t>Gross margin</t>
  </si>
  <si>
    <t>Operating expenses</t>
  </si>
  <si>
    <t>Sales and marketing</t>
  </si>
  <si>
    <t>Research and development</t>
  </si>
  <si>
    <t>Finance and administration</t>
  </si>
  <si>
    <t>Operating income (loss)</t>
  </si>
  <si>
    <t>Non operating income (expense)</t>
  </si>
  <si>
    <t>Income (loss) before income taxes</t>
  </si>
  <si>
    <t>Income tax expense</t>
  </si>
  <si>
    <t>Net income</t>
  </si>
  <si>
    <t>CASH FLOW STATEMENTS</t>
  </si>
  <si>
    <t>Cash provided by (used in ) operating activities</t>
  </si>
  <si>
    <t>Collections from customers</t>
  </si>
  <si>
    <t>Payments</t>
  </si>
  <si>
    <t>Cash used in investing activities</t>
  </si>
  <si>
    <t>Cash provided by (used in) financing activities</t>
  </si>
  <si>
    <t>Bank</t>
  </si>
  <si>
    <t>Capital lease proceeds</t>
  </si>
  <si>
    <t>Capital lease payments</t>
  </si>
  <si>
    <t>Investors</t>
  </si>
  <si>
    <t>Total cash flow</t>
  </si>
  <si>
    <t>Ending cash balance</t>
  </si>
  <si>
    <t>BALANCE SHEETS</t>
  </si>
  <si>
    <t>as of December 31</t>
  </si>
  <si>
    <t>Current assets</t>
  </si>
  <si>
    <t>Cash</t>
  </si>
  <si>
    <t>Accounts receivable</t>
  </si>
  <si>
    <t>Fixed assets</t>
  </si>
  <si>
    <t>Other assets</t>
  </si>
  <si>
    <t>Capital leases -- current portion</t>
  </si>
  <si>
    <t>Accounts payable and accrued expenses</t>
  </si>
  <si>
    <t>Deferred revenues</t>
  </si>
  <si>
    <t>Long term debt -- capital leases</t>
  </si>
  <si>
    <t>Equity (Deficit)</t>
  </si>
  <si>
    <t>Common stock and paid in surplus</t>
  </si>
  <si>
    <t>Accumulated losses</t>
  </si>
  <si>
    <t>STAFFING</t>
  </si>
  <si>
    <t>at December 31</t>
  </si>
  <si>
    <t>Customer services</t>
  </si>
  <si>
    <t>General and administrative</t>
  </si>
  <si>
    <t>STATISTICS</t>
  </si>
  <si>
    <t>Operations</t>
  </si>
  <si>
    <t>Cost of revenues as a % of revenues</t>
  </si>
  <si>
    <t>Financing</t>
  </si>
  <si>
    <t>Balance sheet</t>
  </si>
  <si>
    <t>DSO</t>
  </si>
  <si>
    <t>% OF REVENUE ANALYSIS</t>
  </si>
  <si>
    <t>($000 omitted)</t>
  </si>
  <si>
    <t>Revenues per employee ($000)</t>
  </si>
  <si>
    <t>Expenses per employee ($000)</t>
  </si>
  <si>
    <t>Financing from new investors (net) ($000)</t>
  </si>
  <si>
    <t>Working capital ($000)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</si>
</sst>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 quotePrefix="1">
      <alignment horizontal="center"/>
    </xf>
    <xf numFmtId="9" fontId="4" fillId="0" borderId="0" xfId="19" applyFont="1" applyAlignment="1">
      <alignment/>
    </xf>
    <xf numFmtId="2" fontId="4" fillId="0" borderId="0" xfId="0" applyNumberFormat="1" applyFont="1" applyAlignment="1">
      <alignment/>
    </xf>
    <xf numFmtId="9" fontId="4" fillId="0" borderId="1" xfId="19" applyFont="1" applyBorder="1" applyAlignment="1">
      <alignment/>
    </xf>
    <xf numFmtId="9" fontId="4" fillId="0" borderId="1" xfId="19" applyFont="1" applyBorder="1" applyAlignment="1" quotePrefix="1">
      <alignment/>
    </xf>
    <xf numFmtId="9" fontId="4" fillId="0" borderId="2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86</xdr:row>
      <xdr:rowOff>66675</xdr:rowOff>
    </xdr:from>
    <xdr:to>
      <xdr:col>7</xdr:col>
      <xdr:colOff>19050</xdr:colOff>
      <xdr:row>88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403032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1352550</xdr:colOff>
      <xdr:row>86</xdr:row>
      <xdr:rowOff>57150</xdr:rowOff>
    </xdr:from>
    <xdr:to>
      <xdr:col>3</xdr:col>
      <xdr:colOff>161925</xdr:colOff>
      <xdr:row>88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140208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</xdr:row>
      <xdr:rowOff>123825</xdr:rowOff>
    </xdr:from>
    <xdr:to>
      <xdr:col>7</xdr:col>
      <xdr:colOff>47625</xdr:colOff>
      <xdr:row>4</xdr:row>
      <xdr:rowOff>152400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4767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1381125</xdr:colOff>
      <xdr:row>2</xdr:row>
      <xdr:rowOff>114300</xdr:rowOff>
    </xdr:from>
    <xdr:to>
      <xdr:col>3</xdr:col>
      <xdr:colOff>190500</xdr:colOff>
      <xdr:row>4</xdr:row>
      <xdr:rowOff>152400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4381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29</xdr:row>
      <xdr:rowOff>0</xdr:rowOff>
    </xdr:from>
    <xdr:to>
      <xdr:col>6</xdr:col>
      <xdr:colOff>514350</xdr:colOff>
      <xdr:row>31</xdr:row>
      <xdr:rowOff>28575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67677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1314450</xdr:colOff>
      <xdr:row>28</xdr:row>
      <xdr:rowOff>152400</xdr:rowOff>
    </xdr:from>
    <xdr:to>
      <xdr:col>3</xdr:col>
      <xdr:colOff>123825</xdr:colOff>
      <xdr:row>31</xdr:row>
      <xdr:rowOff>28575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46672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55</xdr:row>
      <xdr:rowOff>28575</xdr:rowOff>
    </xdr:from>
    <xdr:to>
      <xdr:col>6</xdr:col>
      <xdr:colOff>523875</xdr:colOff>
      <xdr:row>57</xdr:row>
      <xdr:rowOff>57150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893445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1323975</xdr:colOff>
      <xdr:row>55</xdr:row>
      <xdr:rowOff>19050</xdr:rowOff>
    </xdr:from>
    <xdr:to>
      <xdr:col>3</xdr:col>
      <xdr:colOff>133350</xdr:colOff>
      <xdr:row>57</xdr:row>
      <xdr:rowOff>57150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89249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pane ySplit="1" topLeftCell="BM95" activePane="bottomLeft" state="frozen"/>
      <selection pane="topLeft" activeCell="A1" sqref="A1"/>
      <selection pane="bottomLeft" activeCell="M5" sqref="M5"/>
    </sheetView>
  </sheetViews>
  <sheetFormatPr defaultColWidth="9.33203125" defaultRowHeight="11.25"/>
  <cols>
    <col min="1" max="1" width="11.66015625" style="2" customWidth="1"/>
    <col min="2" max="2" width="5.83203125" style="2" customWidth="1"/>
    <col min="3" max="3" width="27.16015625" style="2" customWidth="1"/>
    <col min="4" max="7" width="9.33203125" style="3" customWidth="1"/>
    <col min="8" max="16384" width="9.33203125" style="2" customWidth="1"/>
  </cols>
  <sheetData>
    <row r="1" spans="4:9" s="1" customFormat="1" ht="12.75">
      <c r="D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</row>
    <row r="2" ht="12.75">
      <c r="D2" s="2"/>
    </row>
    <row r="3" ht="12.75">
      <c r="D3" s="2"/>
    </row>
    <row r="4" ht="12.75">
      <c r="D4" s="2"/>
    </row>
    <row r="5" ht="12.75">
      <c r="D5" s="2"/>
    </row>
    <row r="6" ht="12.75">
      <c r="D6" s="4"/>
    </row>
    <row r="7" spans="4:5" ht="12.75">
      <c r="D7" s="2"/>
      <c r="E7" s="5" t="s">
        <v>0</v>
      </c>
    </row>
    <row r="8" spans="4:5" ht="12.75">
      <c r="D8" s="2"/>
      <c r="E8" s="5" t="s">
        <v>1</v>
      </c>
    </row>
    <row r="9" spans="4:5" ht="12.75">
      <c r="D9" s="2"/>
      <c r="E9" s="5" t="s">
        <v>53</v>
      </c>
    </row>
    <row r="12" ht="12.75">
      <c r="A12" s="2" t="s">
        <v>2</v>
      </c>
    </row>
    <row r="13" spans="2:9" ht="12.75">
      <c r="B13" s="2" t="s">
        <v>3</v>
      </c>
      <c r="D13" s="2"/>
      <c r="E13" s="3">
        <v>4400</v>
      </c>
      <c r="F13" s="3">
        <v>7000</v>
      </c>
      <c r="G13" s="3">
        <v>10400</v>
      </c>
      <c r="H13" s="3">
        <v>16200</v>
      </c>
      <c r="I13" s="3">
        <v>25000</v>
      </c>
    </row>
    <row r="14" spans="2:9" ht="12.75">
      <c r="B14" s="2" t="s">
        <v>4</v>
      </c>
      <c r="D14" s="2"/>
      <c r="E14" s="6">
        <v>1100</v>
      </c>
      <c r="F14" s="6">
        <v>2145</v>
      </c>
      <c r="G14" s="6">
        <v>3600</v>
      </c>
      <c r="H14" s="6">
        <v>8800</v>
      </c>
      <c r="I14" s="6">
        <v>15000</v>
      </c>
    </row>
    <row r="15" spans="4:9" ht="12.75">
      <c r="D15" s="2"/>
      <c r="E15" s="7">
        <f>E13+E14</f>
        <v>5500</v>
      </c>
      <c r="F15" s="7">
        <f>F13+F14</f>
        <v>9145</v>
      </c>
      <c r="G15" s="7">
        <f>G13+G14</f>
        <v>14000</v>
      </c>
      <c r="H15" s="7">
        <f>H13+H14</f>
        <v>25000</v>
      </c>
      <c r="I15" s="7">
        <f>I13+I14</f>
        <v>40000</v>
      </c>
    </row>
    <row r="16" spans="1:9" ht="12.75">
      <c r="A16" s="8" t="s">
        <v>5</v>
      </c>
      <c r="D16" s="2"/>
      <c r="E16" s="6">
        <v>1200</v>
      </c>
      <c r="F16" s="6">
        <v>1634</v>
      </c>
      <c r="G16" s="6">
        <f>G127*G$15</f>
        <v>2240</v>
      </c>
      <c r="H16" s="6">
        <f>H127*H$15</f>
        <v>3500.0000000000005</v>
      </c>
      <c r="I16" s="6">
        <f>I127*I$15</f>
        <v>4800</v>
      </c>
    </row>
    <row r="17" spans="1:9" ht="12.75">
      <c r="A17" s="2" t="s">
        <v>6</v>
      </c>
      <c r="D17" s="2"/>
      <c r="E17" s="6">
        <f>E15-E16</f>
        <v>4300</v>
      </c>
      <c r="F17" s="6">
        <f>F15-F16</f>
        <v>7511</v>
      </c>
      <c r="G17" s="6">
        <f>G15-G16</f>
        <v>11760</v>
      </c>
      <c r="H17" s="6">
        <f>H15-H16</f>
        <v>21500</v>
      </c>
      <c r="I17" s="6">
        <f>I15-I16</f>
        <v>35200</v>
      </c>
    </row>
    <row r="18" spans="1:9" ht="12.75">
      <c r="A18" s="2" t="s">
        <v>7</v>
      </c>
      <c r="D18" s="2"/>
      <c r="H18" s="3"/>
      <c r="I18" s="3"/>
    </row>
    <row r="19" spans="2:9" ht="12.75">
      <c r="B19" s="2" t="s">
        <v>8</v>
      </c>
      <c r="D19" s="2"/>
      <c r="E19" s="3">
        <v>2340</v>
      </c>
      <c r="F19" s="3">
        <v>4476</v>
      </c>
      <c r="G19" s="7">
        <f aca="true" t="shared" si="0" ref="G19:I21">G130*G$15</f>
        <v>6720</v>
      </c>
      <c r="H19" s="7">
        <f t="shared" si="0"/>
        <v>11750</v>
      </c>
      <c r="I19" s="7">
        <f t="shared" si="0"/>
        <v>18400</v>
      </c>
    </row>
    <row r="20" spans="2:9" ht="12.75">
      <c r="B20" s="2" t="s">
        <v>9</v>
      </c>
      <c r="D20" s="2"/>
      <c r="E20" s="3">
        <v>1081</v>
      </c>
      <c r="F20" s="3">
        <v>1742</v>
      </c>
      <c r="G20" s="7">
        <f t="shared" si="0"/>
        <v>2520</v>
      </c>
      <c r="H20" s="7">
        <f t="shared" si="0"/>
        <v>4250</v>
      </c>
      <c r="I20" s="7">
        <f t="shared" si="0"/>
        <v>6400</v>
      </c>
    </row>
    <row r="21" spans="2:9" ht="12.75">
      <c r="B21" s="2" t="s">
        <v>10</v>
      </c>
      <c r="D21" s="2"/>
      <c r="E21" s="6">
        <v>639</v>
      </c>
      <c r="F21" s="6">
        <v>1004</v>
      </c>
      <c r="G21" s="6">
        <f t="shared" si="0"/>
        <v>1540</v>
      </c>
      <c r="H21" s="6">
        <f t="shared" si="0"/>
        <v>2500</v>
      </c>
      <c r="I21" s="6">
        <f t="shared" si="0"/>
        <v>3200</v>
      </c>
    </row>
    <row r="22" spans="4:9" ht="12.75">
      <c r="D22" s="2"/>
      <c r="E22" s="6">
        <f>SUM(E19:E21)</f>
        <v>4060</v>
      </c>
      <c r="F22" s="6">
        <f>SUM(F19:F21)</f>
        <v>7222</v>
      </c>
      <c r="G22" s="6">
        <f>SUM(G19:G21)</f>
        <v>10780</v>
      </c>
      <c r="H22" s="6">
        <f>SUM(H19:H21)</f>
        <v>18500</v>
      </c>
      <c r="I22" s="6">
        <f>SUM(I19:I21)</f>
        <v>28000</v>
      </c>
    </row>
    <row r="23" spans="1:9" ht="12.75">
      <c r="A23" s="2" t="s">
        <v>11</v>
      </c>
      <c r="D23" s="2"/>
      <c r="E23" s="3">
        <f>E17-E22</f>
        <v>240</v>
      </c>
      <c r="F23" s="3">
        <f>F17-F22</f>
        <v>289</v>
      </c>
      <c r="G23" s="3">
        <f>G17-G22</f>
        <v>980</v>
      </c>
      <c r="H23" s="3">
        <f>H17-H22</f>
        <v>3000</v>
      </c>
      <c r="I23" s="3">
        <f>I17-I22</f>
        <v>7200</v>
      </c>
    </row>
    <row r="24" spans="1:9" ht="12.75">
      <c r="A24" s="8" t="s">
        <v>12</v>
      </c>
      <c r="D24" s="2"/>
      <c r="E24" s="6">
        <v>-26</v>
      </c>
      <c r="F24" s="6">
        <v>11</v>
      </c>
      <c r="G24" s="6">
        <f>(G$53+F$53)*0.5*0.02</f>
        <v>74.03398398169854</v>
      </c>
      <c r="H24" s="6">
        <f>(H$53+G$53)*0.5*0.02</f>
        <v>90.456428865531</v>
      </c>
      <c r="I24" s="6">
        <f>(I$53+H$53)*0.5*0.02</f>
        <v>135.288683812464</v>
      </c>
    </row>
    <row r="25" spans="1:9" s="10" customFormat="1" ht="12.75">
      <c r="A25" s="9" t="s">
        <v>13</v>
      </c>
      <c r="E25" s="7">
        <f>E23+E24</f>
        <v>214</v>
      </c>
      <c r="F25" s="7">
        <f>F23+F24</f>
        <v>300</v>
      </c>
      <c r="G25" s="7">
        <f>G23+G24</f>
        <v>1054.0339839816986</v>
      </c>
      <c r="H25" s="7">
        <f>H23+H24</f>
        <v>3090.456428865531</v>
      </c>
      <c r="I25" s="7">
        <f>I23+I24</f>
        <v>7335.288683812464</v>
      </c>
    </row>
    <row r="26" spans="1:9" ht="12.75">
      <c r="A26" s="11" t="s">
        <v>14</v>
      </c>
      <c r="D26" s="2"/>
      <c r="E26" s="6">
        <v>-1</v>
      </c>
      <c r="F26" s="6">
        <v>-1</v>
      </c>
      <c r="G26" s="6">
        <v>-1</v>
      </c>
      <c r="H26" s="6">
        <v>-1250</v>
      </c>
      <c r="I26" s="6">
        <f>I25*0.4*-1</f>
        <v>-2934.1154735249856</v>
      </c>
    </row>
    <row r="27" spans="1:9" ht="13.5" thickBot="1">
      <c r="A27" s="2" t="s">
        <v>15</v>
      </c>
      <c r="D27" s="2"/>
      <c r="E27" s="12">
        <f>E25+E26</f>
        <v>213</v>
      </c>
      <c r="F27" s="12">
        <f>F25+F26</f>
        <v>299</v>
      </c>
      <c r="G27" s="12">
        <f>G25+G26</f>
        <v>1053.0339839816986</v>
      </c>
      <c r="H27" s="12">
        <f>H25+H26</f>
        <v>1840.456428865531</v>
      </c>
      <c r="I27" s="12">
        <f>I25+I26</f>
        <v>4401.1732102874785</v>
      </c>
    </row>
    <row r="28" spans="4:9" ht="13.5" thickTop="1">
      <c r="D28" s="2"/>
      <c r="E28" s="7"/>
      <c r="F28" s="7"/>
      <c r="G28" s="7"/>
      <c r="H28" s="7"/>
      <c r="I28" s="7"/>
    </row>
    <row r="29" spans="4:9" ht="12.75">
      <c r="D29" s="2"/>
      <c r="E29" s="7"/>
      <c r="F29" s="7"/>
      <c r="G29" s="7"/>
      <c r="H29" s="7"/>
      <c r="I29" s="7"/>
    </row>
    <row r="30" spans="4:9" ht="12.75">
      <c r="D30" s="2"/>
      <c r="E30" s="7"/>
      <c r="F30" s="7"/>
      <c r="G30" s="7"/>
      <c r="H30" s="7"/>
      <c r="I30" s="7"/>
    </row>
    <row r="31" spans="4:9" ht="12.75">
      <c r="D31" s="2"/>
      <c r="E31" s="7"/>
      <c r="F31" s="7"/>
      <c r="G31" s="7"/>
      <c r="H31" s="7"/>
      <c r="I31" s="7"/>
    </row>
    <row r="32" spans="4:9" ht="12.75">
      <c r="D32" s="7"/>
      <c r="E32" s="7"/>
      <c r="F32" s="7"/>
      <c r="G32" s="7"/>
      <c r="H32" s="7"/>
      <c r="I32" s="7"/>
    </row>
    <row r="33" spans="4:9" ht="12.75">
      <c r="D33" s="2"/>
      <c r="E33" s="5" t="s">
        <v>16</v>
      </c>
      <c r="H33" s="3"/>
      <c r="I33" s="3"/>
    </row>
    <row r="34" spans="4:9" ht="12.75">
      <c r="D34" s="2"/>
      <c r="E34" s="5" t="s">
        <v>1</v>
      </c>
      <c r="H34" s="3"/>
      <c r="I34" s="3"/>
    </row>
    <row r="35" spans="4:9" ht="12.75">
      <c r="D35" s="5"/>
      <c r="E35" s="5" t="s">
        <v>53</v>
      </c>
      <c r="H35" s="3"/>
      <c r="I35" s="3"/>
    </row>
    <row r="36" spans="4:9" ht="12.75">
      <c r="D36" s="5"/>
      <c r="E36" s="5"/>
      <c r="H36" s="3"/>
      <c r="I36" s="3"/>
    </row>
    <row r="37" spans="8:9" ht="12.75">
      <c r="H37" s="3"/>
      <c r="I37" s="3"/>
    </row>
    <row r="38" spans="1:9" ht="12.75">
      <c r="A38" s="2" t="s">
        <v>17</v>
      </c>
      <c r="H38" s="3"/>
      <c r="I38" s="3"/>
    </row>
    <row r="39" spans="2:9" ht="12.75">
      <c r="B39" s="8" t="s">
        <v>18</v>
      </c>
      <c r="D39" s="2"/>
      <c r="E39" s="3">
        <v>4921</v>
      </c>
      <c r="F39" s="3">
        <v>9015</v>
      </c>
      <c r="G39" s="3">
        <f>F66+G15+G77-F77-G66</f>
        <v>13459.552761071624</v>
      </c>
      <c r="H39" s="3">
        <f>G66+H15+H77-G77-H66</f>
        <v>23775.50574084199</v>
      </c>
      <c r="I39" s="3">
        <f>H66+I15+I77-H77-I66</f>
        <v>38330.235101148166</v>
      </c>
    </row>
    <row r="40" spans="2:9" ht="12.75">
      <c r="B40" s="2" t="s">
        <v>19</v>
      </c>
      <c r="D40" s="2"/>
      <c r="E40" s="6">
        <v>-5036</v>
      </c>
      <c r="F40" s="6">
        <v>-8693</v>
      </c>
      <c r="G40" s="6">
        <f>G39-G41</f>
        <v>12462.154362901769</v>
      </c>
      <c r="H40" s="6">
        <f>H39-H41</f>
        <v>22108.99298396193</v>
      </c>
      <c r="I40" s="6">
        <f>I39-I41</f>
        <v>34232.74458555714</v>
      </c>
    </row>
    <row r="41" spans="4:9" ht="12.75">
      <c r="D41" s="2"/>
      <c r="E41" s="6">
        <f>E39+E40</f>
        <v>-115</v>
      </c>
      <c r="F41" s="6">
        <f>F39+F40</f>
        <v>322</v>
      </c>
      <c r="G41" s="6">
        <f>G52-G50-G43</f>
        <v>997.3983981698539</v>
      </c>
      <c r="H41" s="6">
        <f>H52-H50-H43</f>
        <v>1666.5127568800585</v>
      </c>
      <c r="I41" s="6">
        <f>I52-I50-I43</f>
        <v>4097.490515591021</v>
      </c>
    </row>
    <row r="42" spans="4:9" ht="12.75">
      <c r="D42" s="2"/>
      <c r="H42" s="3"/>
      <c r="I42" s="3"/>
    </row>
    <row r="43" spans="1:9" ht="12.75">
      <c r="A43" s="2" t="s">
        <v>20</v>
      </c>
      <c r="D43" s="2"/>
      <c r="E43" s="6">
        <v>-145</v>
      </c>
      <c r="F43" s="6">
        <v>-265</v>
      </c>
      <c r="G43" s="6">
        <v>-465</v>
      </c>
      <c r="H43" s="6">
        <v>-665</v>
      </c>
      <c r="I43" s="6">
        <v>-865</v>
      </c>
    </row>
    <row r="44" spans="4:9" ht="12.75">
      <c r="D44" s="2"/>
      <c r="H44" s="3"/>
      <c r="I44" s="3"/>
    </row>
    <row r="45" spans="1:9" ht="12.75">
      <c r="A45" s="2" t="s">
        <v>21</v>
      </c>
      <c r="D45" s="2"/>
      <c r="H45" s="3"/>
      <c r="I45" s="3"/>
    </row>
    <row r="46" spans="2:9" ht="12.75">
      <c r="B46" s="2" t="s">
        <v>22</v>
      </c>
      <c r="D46" s="2"/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2:9" ht="12.75">
      <c r="B47" s="2" t="s">
        <v>23</v>
      </c>
      <c r="D47" s="2"/>
      <c r="E47" s="3">
        <v>107</v>
      </c>
      <c r="F47" s="3">
        <v>135</v>
      </c>
      <c r="G47" s="3">
        <v>100</v>
      </c>
      <c r="H47" s="3">
        <v>200</v>
      </c>
      <c r="I47" s="3">
        <v>240</v>
      </c>
    </row>
    <row r="48" spans="2:9" ht="12.75">
      <c r="B48" s="2" t="s">
        <v>24</v>
      </c>
      <c r="D48" s="2"/>
      <c r="E48" s="3">
        <v>-53</v>
      </c>
      <c r="F48" s="3">
        <v>-82</v>
      </c>
      <c r="G48" s="3">
        <f>(F75*-1)</f>
        <v>-117</v>
      </c>
      <c r="H48" s="3">
        <f>(G75*-1)</f>
        <v>-74.66666666666666</v>
      </c>
      <c r="I48" s="3">
        <f>(H75*-1)</f>
        <v>-116.11111111111111</v>
      </c>
    </row>
    <row r="49" spans="2:9" ht="12.75">
      <c r="B49" s="2" t="s">
        <v>25</v>
      </c>
      <c r="D49" s="2"/>
      <c r="E49" s="6">
        <v>0</v>
      </c>
      <c r="F49" s="6">
        <v>2950</v>
      </c>
      <c r="G49" s="6">
        <v>0</v>
      </c>
      <c r="H49" s="6">
        <v>0</v>
      </c>
      <c r="I49" s="6">
        <v>0</v>
      </c>
    </row>
    <row r="50" spans="4:9" ht="12.75">
      <c r="D50" s="2"/>
      <c r="E50" s="6">
        <f>SUM(E46:E49)</f>
        <v>54</v>
      </c>
      <c r="F50" s="6">
        <f>SUM(F46:F49)</f>
        <v>3003</v>
      </c>
      <c r="G50" s="6">
        <f>SUM(G46:G49)</f>
        <v>-17</v>
      </c>
      <c r="H50" s="6">
        <f>SUM(H46:H49)</f>
        <v>125.33333333333334</v>
      </c>
      <c r="I50" s="6">
        <f>SUM(I46:I49)</f>
        <v>123.88888888888889</v>
      </c>
    </row>
    <row r="51" spans="4:9" ht="12.75">
      <c r="D51" s="2"/>
      <c r="H51" s="3"/>
      <c r="I51" s="3"/>
    </row>
    <row r="52" spans="1:9" ht="12.75">
      <c r="A52" s="2" t="s">
        <v>26</v>
      </c>
      <c r="D52" s="2"/>
      <c r="E52" s="6">
        <f>E50+E43+E41</f>
        <v>-206</v>
      </c>
      <c r="F52" s="6">
        <f>F50+F43+F41</f>
        <v>3060</v>
      </c>
      <c r="G52" s="6">
        <f>G53-F53</f>
        <v>515.3983981698539</v>
      </c>
      <c r="H52" s="6">
        <f>H53-G53</f>
        <v>1126.846090213392</v>
      </c>
      <c r="I52" s="6">
        <f>I53-H53</f>
        <v>3356.3794044799097</v>
      </c>
    </row>
    <row r="53" spans="1:9" ht="13.5" thickBot="1">
      <c r="A53" s="2" t="s">
        <v>27</v>
      </c>
      <c r="D53" s="2"/>
      <c r="E53" s="12">
        <f>E52+D65</f>
        <v>384</v>
      </c>
      <c r="F53" s="12">
        <f>F52+E53</f>
        <v>3444</v>
      </c>
      <c r="G53" s="12">
        <f>G65</f>
        <v>3959.398398169854</v>
      </c>
      <c r="H53" s="12">
        <f>H65</f>
        <v>5086.244488383246</v>
      </c>
      <c r="I53" s="12">
        <f>I65</f>
        <v>8442.623892863156</v>
      </c>
    </row>
    <row r="54" spans="4:9" ht="13.5" thickTop="1">
      <c r="D54" s="7"/>
      <c r="E54" s="7"/>
      <c r="F54" s="7"/>
      <c r="G54" s="7"/>
      <c r="H54" s="7"/>
      <c r="I54" s="7"/>
    </row>
    <row r="55" spans="4:9" ht="12.75">
      <c r="D55" s="7"/>
      <c r="E55" s="7"/>
      <c r="F55" s="7"/>
      <c r="G55" s="7"/>
      <c r="H55" s="7"/>
      <c r="I55" s="7"/>
    </row>
    <row r="56" spans="4:9" ht="12.75">
      <c r="D56" s="7"/>
      <c r="E56" s="7"/>
      <c r="F56" s="7"/>
      <c r="G56" s="7"/>
      <c r="H56" s="7"/>
      <c r="I56" s="7"/>
    </row>
    <row r="57" spans="4:9" ht="12.75">
      <c r="D57" s="7"/>
      <c r="E57" s="7"/>
      <c r="F57" s="7"/>
      <c r="G57" s="7"/>
      <c r="H57" s="7"/>
      <c r="I57" s="7"/>
    </row>
    <row r="58" spans="4:9" ht="12.75">
      <c r="D58" s="7"/>
      <c r="E58" s="7"/>
      <c r="F58" s="7"/>
      <c r="G58" s="7"/>
      <c r="H58" s="7"/>
      <c r="I58" s="7"/>
    </row>
    <row r="59" spans="4:9" ht="12.75">
      <c r="D59" s="2"/>
      <c r="E59" s="5" t="s">
        <v>28</v>
      </c>
      <c r="H59" s="3"/>
      <c r="I59" s="3"/>
    </row>
    <row r="60" spans="4:9" ht="12.75">
      <c r="D60" s="2"/>
      <c r="E60" s="5" t="s">
        <v>29</v>
      </c>
      <c r="H60" s="3"/>
      <c r="I60" s="3"/>
    </row>
    <row r="61" spans="4:9" ht="12.75">
      <c r="D61" s="2"/>
      <c r="E61" s="5" t="s">
        <v>53</v>
      </c>
      <c r="H61" s="3"/>
      <c r="I61" s="3"/>
    </row>
    <row r="62" spans="5:9" ht="12.75">
      <c r="E62" s="5"/>
      <c r="H62" s="3"/>
      <c r="I62" s="3"/>
    </row>
    <row r="63" spans="8:9" ht="12.75">
      <c r="H63" s="3"/>
      <c r="I63" s="3"/>
    </row>
    <row r="64" spans="1:9" ht="12.75">
      <c r="A64" s="2" t="s">
        <v>30</v>
      </c>
      <c r="D64" s="2"/>
      <c r="H64" s="3"/>
      <c r="I64" s="3"/>
    </row>
    <row r="65" spans="2:9" ht="12.75">
      <c r="B65" s="2" t="s">
        <v>31</v>
      </c>
      <c r="D65" s="3">
        <v>590</v>
      </c>
      <c r="E65" s="3">
        <f>E53</f>
        <v>384</v>
      </c>
      <c r="F65" s="3">
        <f>F53</f>
        <v>3444</v>
      </c>
      <c r="G65" s="3">
        <f>G85-G68-G69-G66</f>
        <v>3959.398398169854</v>
      </c>
      <c r="H65" s="3">
        <f>H85-H68-H69-H66</f>
        <v>5086.244488383246</v>
      </c>
      <c r="I65" s="3">
        <f>I85-I68-I69-I66</f>
        <v>8442.623892863156</v>
      </c>
    </row>
    <row r="66" spans="2:9" ht="12.75">
      <c r="B66" s="2" t="s">
        <v>32</v>
      </c>
      <c r="D66" s="6">
        <v>302</v>
      </c>
      <c r="E66" s="6">
        <v>1440</v>
      </c>
      <c r="F66" s="6">
        <v>2308</v>
      </c>
      <c r="G66" s="6">
        <f>(F66/F15)*G15</f>
        <v>3533.29688354292</v>
      </c>
      <c r="H66" s="6">
        <f>(G66/G15)*H15</f>
        <v>6309.458720612357</v>
      </c>
      <c r="I66" s="6">
        <f>(H66/H15)*I15</f>
        <v>10095.133952979771</v>
      </c>
    </row>
    <row r="67" spans="4:9" ht="12.75">
      <c r="D67" s="3">
        <f>SUM(D64:D66)</f>
        <v>892</v>
      </c>
      <c r="E67" s="3">
        <f>SUM(E64:E66)</f>
        <v>1824</v>
      </c>
      <c r="F67" s="3">
        <f>SUM(F64:F66)</f>
        <v>5752</v>
      </c>
      <c r="G67" s="3">
        <f>G70-G69-G68</f>
        <v>7492.695281712774</v>
      </c>
      <c r="H67" s="3">
        <f>H70-H69-H68</f>
        <v>11395.703208995603</v>
      </c>
      <c r="I67" s="3">
        <f>I70-I69-I68</f>
        <v>18537.757845842927</v>
      </c>
    </row>
    <row r="68" spans="1:9" ht="12.75">
      <c r="A68" s="2" t="s">
        <v>33</v>
      </c>
      <c r="D68" s="3">
        <v>116</v>
      </c>
      <c r="E68" s="3">
        <v>197</v>
      </c>
      <c r="F68" s="3">
        <v>302</v>
      </c>
      <c r="G68" s="3">
        <f>F68-G43-(F68)/3</f>
        <v>666.3333333333334</v>
      </c>
      <c r="H68" s="3">
        <f>G68-H43-(G68)/3</f>
        <v>1109.2222222222224</v>
      </c>
      <c r="I68" s="3">
        <f>H68-I43-(H68)/3</f>
        <v>1604.4814814814815</v>
      </c>
    </row>
    <row r="69" spans="1:9" ht="12.75">
      <c r="A69" s="8" t="s">
        <v>34</v>
      </c>
      <c r="D69" s="6">
        <v>67</v>
      </c>
      <c r="E69" s="6">
        <v>109</v>
      </c>
      <c r="F69" s="6">
        <v>129</v>
      </c>
      <c r="G69" s="6">
        <f>F69</f>
        <v>129</v>
      </c>
      <c r="H69" s="6">
        <f>G69</f>
        <v>129</v>
      </c>
      <c r="I69" s="6">
        <f>H69</f>
        <v>129</v>
      </c>
    </row>
    <row r="70" spans="4:9" ht="13.5" thickBot="1">
      <c r="D70" s="12">
        <f>SUM(D67:D69)</f>
        <v>1075</v>
      </c>
      <c r="E70" s="12">
        <f>SUM(E67:E69)</f>
        <v>2130</v>
      </c>
      <c r="F70" s="12">
        <f>SUM(F67:F69)</f>
        <v>6183</v>
      </c>
      <c r="G70" s="12">
        <f>G85</f>
        <v>8288.028615046107</v>
      </c>
      <c r="H70" s="12">
        <f>H85</f>
        <v>12633.925431217825</v>
      </c>
      <c r="I70" s="12">
        <f>I85</f>
        <v>20271.23932732441</v>
      </c>
    </row>
    <row r="71" spans="8:9" ht="13.5" thickTop="1">
      <c r="H71" s="3"/>
      <c r="I71" s="3"/>
    </row>
    <row r="72" spans="8:9" ht="12.75">
      <c r="H72" s="3"/>
      <c r="I72" s="3"/>
    </row>
    <row r="73" spans="8:9" ht="12.75">
      <c r="H73" s="3"/>
      <c r="I73" s="3"/>
    </row>
    <row r="74" spans="8:9" ht="12.75">
      <c r="H74" s="3"/>
      <c r="I74" s="3"/>
    </row>
    <row r="75" spans="1:9" ht="12.75">
      <c r="A75" s="2" t="s">
        <v>35</v>
      </c>
      <c r="D75" s="3">
        <v>33</v>
      </c>
      <c r="E75" s="3">
        <v>66</v>
      </c>
      <c r="F75" s="3">
        <v>117</v>
      </c>
      <c r="G75" s="3">
        <f>(G47*0.33)+(F79/3)</f>
        <v>74.66666666666666</v>
      </c>
      <c r="H75" s="3">
        <f>(H47*0.33)+(G79/3)</f>
        <v>116.11111111111111</v>
      </c>
      <c r="I75" s="3">
        <f>(I47*0.33)+(H79/3)</f>
        <v>157.2740740740741</v>
      </c>
    </row>
    <row r="76" spans="1:9" ht="12.75">
      <c r="A76" s="2" t="s">
        <v>36</v>
      </c>
      <c r="D76" s="3">
        <v>165</v>
      </c>
      <c r="E76" s="3">
        <v>515</v>
      </c>
      <c r="F76" s="3">
        <v>817</v>
      </c>
      <c r="G76" s="3">
        <f>(F76/(F$22+F$16))*(G$22+G$16)</f>
        <v>1201.1449864498645</v>
      </c>
      <c r="H76" s="3">
        <f>(G76/(G$22+G$16))*(H$22+H$16)</f>
        <v>2029.584462511292</v>
      </c>
      <c r="I76" s="3">
        <f>(H76/(H$22+H$16))*(I$22+I$16)</f>
        <v>3025.925925925926</v>
      </c>
    </row>
    <row r="77" spans="1:9" ht="12.75">
      <c r="A77" s="2" t="s">
        <v>37</v>
      </c>
      <c r="D77" s="6">
        <v>404</v>
      </c>
      <c r="E77" s="6">
        <v>840</v>
      </c>
      <c r="F77" s="6">
        <v>1290</v>
      </c>
      <c r="G77" s="6">
        <f>(F77/F15)*G15</f>
        <v>1974.8496446145434</v>
      </c>
      <c r="H77" s="6">
        <f>(G77/G15)*H15</f>
        <v>3526.5172225259703</v>
      </c>
      <c r="I77" s="6">
        <f>(H77/H15)*I15</f>
        <v>5642.427556041553</v>
      </c>
    </row>
    <row r="78" spans="4:9" ht="12.75">
      <c r="D78" s="3">
        <f aca="true" t="shared" si="1" ref="D78:I78">SUM(D75:D77)</f>
        <v>602</v>
      </c>
      <c r="E78" s="3">
        <f t="shared" si="1"/>
        <v>1421</v>
      </c>
      <c r="F78" s="3">
        <f t="shared" si="1"/>
        <v>2224</v>
      </c>
      <c r="G78" s="3">
        <f t="shared" si="1"/>
        <v>3250.6612977310747</v>
      </c>
      <c r="H78" s="3">
        <f t="shared" si="1"/>
        <v>5672.212796148373</v>
      </c>
      <c r="I78" s="3">
        <f t="shared" si="1"/>
        <v>8825.627556041552</v>
      </c>
    </row>
    <row r="79" spans="1:9" ht="12.75">
      <c r="A79" s="11" t="s">
        <v>38</v>
      </c>
      <c r="D79" s="6">
        <v>101</v>
      </c>
      <c r="E79" s="6">
        <v>124</v>
      </c>
      <c r="F79" s="6">
        <v>125</v>
      </c>
      <c r="G79" s="6">
        <f>F75+F79+G47+G48-G75</f>
        <v>150.33333333333334</v>
      </c>
      <c r="H79" s="6">
        <f>G75+G79+H47+H48-H75</f>
        <v>234.22222222222226</v>
      </c>
      <c r="I79" s="6">
        <f>H75+H79+I47+I48-I75</f>
        <v>316.9481481481482</v>
      </c>
    </row>
    <row r="80" spans="4:9" ht="12.75">
      <c r="D80" s="6">
        <f aca="true" t="shared" si="2" ref="D80:I80">SUM(D78:D79)</f>
        <v>703</v>
      </c>
      <c r="E80" s="6">
        <f t="shared" si="2"/>
        <v>1545</v>
      </c>
      <c r="F80" s="6">
        <f t="shared" si="2"/>
        <v>2349</v>
      </c>
      <c r="G80" s="6">
        <f t="shared" si="2"/>
        <v>3400.994631064408</v>
      </c>
      <c r="H80" s="6">
        <f t="shared" si="2"/>
        <v>5906.435018370596</v>
      </c>
      <c r="I80" s="6">
        <f t="shared" si="2"/>
        <v>9142.575704189701</v>
      </c>
    </row>
    <row r="81" spans="1:9" ht="12.75">
      <c r="A81" s="2" t="s">
        <v>39</v>
      </c>
      <c r="H81" s="3"/>
      <c r="I81" s="3"/>
    </row>
    <row r="82" spans="2:9" ht="12.75">
      <c r="B82" s="8" t="s">
        <v>40</v>
      </c>
      <c r="D82" s="3">
        <v>2147</v>
      </c>
      <c r="E82" s="3">
        <f>D82+E49</f>
        <v>2147</v>
      </c>
      <c r="F82" s="3">
        <f>E82+F49</f>
        <v>5097</v>
      </c>
      <c r="G82" s="3">
        <f>F82+G49</f>
        <v>5097</v>
      </c>
      <c r="H82" s="3">
        <f>G82+H49</f>
        <v>5097</v>
      </c>
      <c r="I82" s="3">
        <f>H82+I49</f>
        <v>5097</v>
      </c>
    </row>
    <row r="83" spans="2:9" ht="12.75">
      <c r="B83" s="8" t="s">
        <v>41</v>
      </c>
      <c r="D83" s="6">
        <v>-1775</v>
      </c>
      <c r="E83" s="6">
        <f>D83+E27</f>
        <v>-1562</v>
      </c>
      <c r="F83" s="6">
        <f>E83+F27</f>
        <v>-1263</v>
      </c>
      <c r="G83" s="6">
        <f>F83+G27</f>
        <v>-209.9660160183014</v>
      </c>
      <c r="H83" s="6">
        <f>G83+H27</f>
        <v>1630.4904128472297</v>
      </c>
      <c r="I83" s="6">
        <f>H83+I27</f>
        <v>6031.663623134708</v>
      </c>
    </row>
    <row r="84" spans="4:9" ht="12.75">
      <c r="D84" s="6">
        <f aca="true" t="shared" si="3" ref="D84:I84">D83+D82</f>
        <v>372</v>
      </c>
      <c r="E84" s="6">
        <f t="shared" si="3"/>
        <v>585</v>
      </c>
      <c r="F84" s="6">
        <f t="shared" si="3"/>
        <v>3834</v>
      </c>
      <c r="G84" s="6">
        <f t="shared" si="3"/>
        <v>4887.033983981699</v>
      </c>
      <c r="H84" s="6">
        <f t="shared" si="3"/>
        <v>6727.49041284723</v>
      </c>
      <c r="I84" s="6">
        <f t="shared" si="3"/>
        <v>11128.663623134707</v>
      </c>
    </row>
    <row r="85" spans="4:9" ht="13.5" thickBot="1">
      <c r="D85" s="12">
        <f aca="true" t="shared" si="4" ref="D85:I85">D84+D80</f>
        <v>1075</v>
      </c>
      <c r="E85" s="12">
        <f t="shared" si="4"/>
        <v>2130</v>
      </c>
      <c r="F85" s="12">
        <f t="shared" si="4"/>
        <v>6183</v>
      </c>
      <c r="G85" s="12">
        <f t="shared" si="4"/>
        <v>8288.028615046107</v>
      </c>
      <c r="H85" s="12">
        <f t="shared" si="4"/>
        <v>12633.925431217825</v>
      </c>
      <c r="I85" s="12">
        <f t="shared" si="4"/>
        <v>20271.23932732441</v>
      </c>
    </row>
    <row r="86" spans="4:9" ht="13.5" thickTop="1">
      <c r="D86" s="2"/>
      <c r="E86" s="7"/>
      <c r="F86" s="7"/>
      <c r="G86" s="7"/>
      <c r="H86" s="7"/>
      <c r="I86" s="7"/>
    </row>
    <row r="87" spans="4:9" ht="12.75">
      <c r="D87" s="2"/>
      <c r="E87" s="7"/>
      <c r="F87" s="7"/>
      <c r="G87" s="7"/>
      <c r="H87" s="7"/>
      <c r="I87" s="7"/>
    </row>
    <row r="88" spans="4:9" ht="12.75">
      <c r="D88" s="2"/>
      <c r="E88" s="7"/>
      <c r="F88" s="7"/>
      <c r="G88" s="7"/>
      <c r="H88" s="7"/>
      <c r="I88" s="7"/>
    </row>
    <row r="89" spans="4:9" ht="12.75">
      <c r="D89" s="2"/>
      <c r="E89" s="7"/>
      <c r="F89" s="7"/>
      <c r="G89" s="7"/>
      <c r="H89" s="7"/>
      <c r="I89" s="7"/>
    </row>
    <row r="90" spans="4:9" ht="12.75">
      <c r="D90" s="7"/>
      <c r="E90" s="2"/>
      <c r="F90" s="7"/>
      <c r="G90" s="7"/>
      <c r="H90" s="7"/>
      <c r="I90" s="7"/>
    </row>
    <row r="91" spans="4:9" ht="12.75">
      <c r="D91" s="2"/>
      <c r="E91" s="11" t="s">
        <v>42</v>
      </c>
      <c r="F91" s="7"/>
      <c r="G91" s="7"/>
      <c r="H91" s="7"/>
      <c r="I91" s="7"/>
    </row>
    <row r="92" spans="4:9" ht="12.75">
      <c r="D92" s="2"/>
      <c r="E92" s="13" t="s">
        <v>43</v>
      </c>
      <c r="F92" s="7"/>
      <c r="G92" s="7"/>
      <c r="H92" s="7"/>
      <c r="I92" s="7"/>
    </row>
    <row r="93" spans="4:9" ht="12.75">
      <c r="D93" s="2"/>
      <c r="E93" s="13"/>
      <c r="F93" s="7"/>
      <c r="G93" s="7"/>
      <c r="H93" s="7"/>
      <c r="I93" s="7"/>
    </row>
    <row r="94" spans="4:9" ht="12.75">
      <c r="D94" s="7"/>
      <c r="E94" s="7"/>
      <c r="F94" s="7"/>
      <c r="G94" s="7"/>
      <c r="H94" s="7"/>
      <c r="I94" s="7"/>
    </row>
    <row r="95" spans="4:9" ht="12.75">
      <c r="D95" s="7"/>
      <c r="E95" s="7"/>
      <c r="F95" s="7"/>
      <c r="G95" s="7"/>
      <c r="H95" s="7"/>
      <c r="I95" s="7"/>
    </row>
    <row r="96" spans="1:9" ht="12.75">
      <c r="A96" s="2" t="s">
        <v>8</v>
      </c>
      <c r="D96" s="7">
        <v>9</v>
      </c>
      <c r="E96" s="7">
        <v>15</v>
      </c>
      <c r="F96" s="7">
        <v>26</v>
      </c>
      <c r="G96" s="7">
        <v>36</v>
      </c>
      <c r="H96" s="7">
        <v>58</v>
      </c>
      <c r="I96" s="7">
        <v>75</v>
      </c>
    </row>
    <row r="97" spans="1:9" ht="12.75">
      <c r="A97" s="2" t="s">
        <v>44</v>
      </c>
      <c r="D97" s="7">
        <v>7</v>
      </c>
      <c r="E97" s="7">
        <v>15</v>
      </c>
      <c r="F97" s="7">
        <v>18</v>
      </c>
      <c r="G97" s="7">
        <v>27</v>
      </c>
      <c r="H97" s="7">
        <v>40</v>
      </c>
      <c r="I97" s="7">
        <v>65</v>
      </c>
    </row>
    <row r="98" spans="1:9" ht="12.75">
      <c r="A98" s="11" t="s">
        <v>9</v>
      </c>
      <c r="D98" s="3">
        <v>8</v>
      </c>
      <c r="E98" s="3">
        <v>12</v>
      </c>
      <c r="F98" s="3">
        <v>17</v>
      </c>
      <c r="G98" s="3">
        <v>22</v>
      </c>
      <c r="H98" s="3">
        <v>32</v>
      </c>
      <c r="I98" s="3">
        <v>50</v>
      </c>
    </row>
    <row r="99" spans="1:9" ht="12.75">
      <c r="A99" s="8" t="s">
        <v>45</v>
      </c>
      <c r="D99" s="6">
        <v>4</v>
      </c>
      <c r="E99" s="6">
        <v>6</v>
      </c>
      <c r="F99" s="6">
        <v>9</v>
      </c>
      <c r="G99" s="6">
        <v>15</v>
      </c>
      <c r="H99" s="6">
        <v>20</v>
      </c>
      <c r="I99" s="6">
        <v>30</v>
      </c>
    </row>
    <row r="100" spans="4:9" ht="13.5" thickBot="1">
      <c r="D100" s="12">
        <f aca="true" t="shared" si="5" ref="D100:I100">SUM(D96:D99)</f>
        <v>28</v>
      </c>
      <c r="E100" s="12">
        <f t="shared" si="5"/>
        <v>48</v>
      </c>
      <c r="F100" s="12">
        <f t="shared" si="5"/>
        <v>70</v>
      </c>
      <c r="G100" s="12">
        <f t="shared" si="5"/>
        <v>100</v>
      </c>
      <c r="H100" s="12">
        <f t="shared" si="5"/>
        <v>150</v>
      </c>
      <c r="I100" s="12">
        <f t="shared" si="5"/>
        <v>220</v>
      </c>
    </row>
    <row r="101" spans="8:9" ht="13.5" thickTop="1">
      <c r="H101" s="3"/>
      <c r="I101" s="3"/>
    </row>
    <row r="102" spans="8:9" ht="12.75">
      <c r="H102" s="3"/>
      <c r="I102" s="3"/>
    </row>
    <row r="103" spans="8:9" ht="12.75">
      <c r="H103" s="3"/>
      <c r="I103" s="3"/>
    </row>
    <row r="104" spans="8:9" ht="12.75">
      <c r="H104" s="3"/>
      <c r="I104" s="3"/>
    </row>
    <row r="105" spans="4:9" ht="12.75">
      <c r="D105" s="2"/>
      <c r="E105" s="14" t="s">
        <v>46</v>
      </c>
      <c r="H105" s="3"/>
      <c r="I105" s="3"/>
    </row>
    <row r="106" spans="4:9" ht="12.75">
      <c r="D106" s="2"/>
      <c r="E106" s="14"/>
      <c r="H106" s="3"/>
      <c r="I106" s="3"/>
    </row>
    <row r="107" spans="5:9" ht="12.75">
      <c r="E107" s="14"/>
      <c r="H107" s="3"/>
      <c r="I107" s="3"/>
    </row>
    <row r="108" spans="4:7" ht="12.75">
      <c r="D108" s="2"/>
      <c r="E108" s="2"/>
      <c r="F108" s="2"/>
      <c r="G108" s="2"/>
    </row>
    <row r="109" spans="1:9" ht="12.75">
      <c r="A109" s="2" t="s">
        <v>47</v>
      </c>
      <c r="B109" s="2" t="s">
        <v>54</v>
      </c>
      <c r="D109" s="2"/>
      <c r="E109" s="3">
        <f>E$15/E$100</f>
        <v>114.58333333333333</v>
      </c>
      <c r="F109" s="3">
        <f>F$15/F$100</f>
        <v>130.64285714285714</v>
      </c>
      <c r="G109" s="3">
        <f>G$15/G$100</f>
        <v>140</v>
      </c>
      <c r="H109" s="3">
        <f>H$15/H$100</f>
        <v>166.66666666666666</v>
      </c>
      <c r="I109" s="3">
        <f>I$15/I$100</f>
        <v>181.8181818181818</v>
      </c>
    </row>
    <row r="110" spans="2:9" ht="12.75">
      <c r="B110" s="2" t="s">
        <v>55</v>
      </c>
      <c r="D110" s="2"/>
      <c r="E110" s="3">
        <f>(E$16+E$22)/E$100</f>
        <v>109.58333333333333</v>
      </c>
      <c r="F110" s="3">
        <f>(F$16+F$22)/F$100</f>
        <v>126.51428571428572</v>
      </c>
      <c r="G110" s="3">
        <f>(G$16+G$22)/G$100</f>
        <v>130.2</v>
      </c>
      <c r="H110" s="3">
        <f>(H$16+H$22)/H$100</f>
        <v>146.66666666666666</v>
      </c>
      <c r="I110" s="3">
        <f>(I$16+I$22)/I$100</f>
        <v>149.0909090909091</v>
      </c>
    </row>
    <row r="111" spans="2:9" ht="12.75">
      <c r="B111" s="11" t="s">
        <v>48</v>
      </c>
      <c r="D111" s="2"/>
      <c r="E111" s="15">
        <f>E$16/E$15</f>
        <v>0.21818181818181817</v>
      </c>
      <c r="F111" s="15">
        <f>F$16/F$15</f>
        <v>0.1786768726079825</v>
      </c>
      <c r="G111" s="15">
        <f>G$16/G$15</f>
        <v>0.16</v>
      </c>
      <c r="H111" s="15">
        <f>H$16/H$15</f>
        <v>0.14</v>
      </c>
      <c r="I111" s="15">
        <f>I$16/I$15</f>
        <v>0.12</v>
      </c>
    </row>
    <row r="112" spans="1:9" ht="12.75">
      <c r="A112" s="2" t="s">
        <v>49</v>
      </c>
      <c r="B112" s="11" t="s">
        <v>56</v>
      </c>
      <c r="D112" s="2"/>
      <c r="E112" s="3">
        <f>E49</f>
        <v>0</v>
      </c>
      <c r="F112" s="3">
        <f>F49</f>
        <v>2950</v>
      </c>
      <c r="G112" s="3">
        <f>G49</f>
        <v>0</v>
      </c>
      <c r="H112" s="3">
        <f>H49</f>
        <v>0</v>
      </c>
      <c r="I112" s="3">
        <f>I49</f>
        <v>0</v>
      </c>
    </row>
    <row r="113" spans="1:9" ht="12.75">
      <c r="A113" s="2" t="s">
        <v>50</v>
      </c>
      <c r="B113" s="11" t="s">
        <v>51</v>
      </c>
      <c r="D113" s="2"/>
      <c r="E113" s="3">
        <v>50</v>
      </c>
      <c r="F113" s="3">
        <v>60</v>
      </c>
      <c r="G113" s="3">
        <v>60</v>
      </c>
      <c r="H113" s="3">
        <v>60</v>
      </c>
      <c r="I113" s="3">
        <v>60</v>
      </c>
    </row>
    <row r="114" spans="2:9" ht="12.75">
      <c r="B114" s="11" t="s">
        <v>57</v>
      </c>
      <c r="D114" s="2"/>
      <c r="E114" s="3">
        <f>E67-E78</f>
        <v>403</v>
      </c>
      <c r="F114" s="3">
        <f>F67-F78</f>
        <v>3528</v>
      </c>
      <c r="G114" s="3">
        <f>G67-G78</f>
        <v>4242.033983981699</v>
      </c>
      <c r="H114" s="3">
        <f>H67-H78</f>
        <v>5723.49041284723</v>
      </c>
      <c r="I114" s="3">
        <f>I67-I78</f>
        <v>9712.130289801375</v>
      </c>
    </row>
    <row r="115" spans="4:9" ht="12.75">
      <c r="D115" s="2"/>
      <c r="E115" s="16"/>
      <c r="F115" s="16"/>
      <c r="G115" s="16"/>
      <c r="H115" s="16"/>
      <c r="I115" s="16"/>
    </row>
    <row r="116" spans="4:9" ht="12.75">
      <c r="D116" s="2"/>
      <c r="E116" s="16"/>
      <c r="F116" s="16"/>
      <c r="G116" s="16"/>
      <c r="H116" s="16"/>
      <c r="I116" s="16"/>
    </row>
    <row r="117" spans="4:9" ht="12.75">
      <c r="D117" s="2"/>
      <c r="E117" s="16"/>
      <c r="F117" s="16"/>
      <c r="G117" s="16"/>
      <c r="H117" s="16"/>
      <c r="I117" s="16"/>
    </row>
    <row r="118" spans="4:9" ht="12.75">
      <c r="D118" s="4"/>
      <c r="E118" s="16"/>
      <c r="F118" s="16"/>
      <c r="G118" s="16"/>
      <c r="H118" s="16"/>
      <c r="I118" s="16"/>
    </row>
    <row r="119" spans="4:9" ht="12.75">
      <c r="D119" s="2"/>
      <c r="E119" s="5" t="s">
        <v>52</v>
      </c>
      <c r="H119" s="3"/>
      <c r="I119" s="3"/>
    </row>
    <row r="120" spans="4:9" ht="12.75">
      <c r="D120" s="2"/>
      <c r="E120" s="5" t="s">
        <v>1</v>
      </c>
      <c r="H120" s="3"/>
      <c r="I120" s="3"/>
    </row>
    <row r="121" spans="4:9" ht="12.75">
      <c r="D121" s="2"/>
      <c r="E121" s="5"/>
      <c r="H121" s="3"/>
      <c r="I121" s="3"/>
    </row>
    <row r="122" spans="4:9" ht="12.75">
      <c r="D122" s="5"/>
      <c r="H122" s="3"/>
      <c r="I122" s="3"/>
    </row>
    <row r="123" spans="1:9" ht="12.75">
      <c r="A123" s="2" t="s">
        <v>2</v>
      </c>
      <c r="H123" s="3"/>
      <c r="I123" s="3"/>
    </row>
    <row r="124" spans="2:9" ht="12.75">
      <c r="B124" s="2" t="s">
        <v>3</v>
      </c>
      <c r="D124" s="2"/>
      <c r="E124" s="15">
        <f aca="true" t="shared" si="6" ref="E124:I127">E13/E$15</f>
        <v>0.8</v>
      </c>
      <c r="F124" s="15">
        <f t="shared" si="6"/>
        <v>0.7654455986878076</v>
      </c>
      <c r="G124" s="15">
        <f t="shared" si="6"/>
        <v>0.7428571428571429</v>
      </c>
      <c r="H124" s="15">
        <f t="shared" si="6"/>
        <v>0.648</v>
      </c>
      <c r="I124" s="15">
        <f t="shared" si="6"/>
        <v>0.625</v>
      </c>
    </row>
    <row r="125" spans="2:9" ht="12.75">
      <c r="B125" s="2" t="s">
        <v>4</v>
      </c>
      <c r="D125" s="2"/>
      <c r="E125" s="17">
        <f t="shared" si="6"/>
        <v>0.2</v>
      </c>
      <c r="F125" s="17">
        <f t="shared" si="6"/>
        <v>0.23455440131219246</v>
      </c>
      <c r="G125" s="17">
        <f t="shared" si="6"/>
        <v>0.2571428571428571</v>
      </c>
      <c r="H125" s="17">
        <f t="shared" si="6"/>
        <v>0.352</v>
      </c>
      <c r="I125" s="17">
        <f t="shared" si="6"/>
        <v>0.375</v>
      </c>
    </row>
    <row r="126" spans="4:9" ht="12.75">
      <c r="D126" s="2"/>
      <c r="E126" s="15">
        <f>SUM(E124:E125)</f>
        <v>1</v>
      </c>
      <c r="F126" s="15">
        <f>SUM(F124:F125)</f>
        <v>1</v>
      </c>
      <c r="G126" s="15">
        <f>SUM(G124:G125)</f>
        <v>1</v>
      </c>
      <c r="H126" s="15">
        <f>SUM(H124:H125)</f>
        <v>1</v>
      </c>
      <c r="I126" s="15">
        <f>SUM(I124:I125)</f>
        <v>1</v>
      </c>
    </row>
    <row r="127" spans="1:9" ht="12.75">
      <c r="A127" s="2" t="s">
        <v>5</v>
      </c>
      <c r="D127" s="2"/>
      <c r="E127" s="17">
        <f t="shared" si="6"/>
        <v>0.21818181818181817</v>
      </c>
      <c r="F127" s="17">
        <f t="shared" si="6"/>
        <v>0.1786768726079825</v>
      </c>
      <c r="G127" s="17">
        <v>0.16</v>
      </c>
      <c r="H127" s="17">
        <v>0.14</v>
      </c>
      <c r="I127" s="17">
        <v>0.12</v>
      </c>
    </row>
    <row r="128" spans="1:9" ht="12.75">
      <c r="A128" s="2" t="s">
        <v>6</v>
      </c>
      <c r="D128" s="2"/>
      <c r="E128" s="18">
        <f>E126-E127</f>
        <v>0.7818181818181819</v>
      </c>
      <c r="F128" s="18">
        <f>F126-F127</f>
        <v>0.8213231273920175</v>
      </c>
      <c r="G128" s="18">
        <f>G126-G127</f>
        <v>0.84</v>
      </c>
      <c r="H128" s="18">
        <f>H126-H127</f>
        <v>0.86</v>
      </c>
      <c r="I128" s="18">
        <f>I126-I127</f>
        <v>0.88</v>
      </c>
    </row>
    <row r="129" spans="1:9" ht="12.75">
      <c r="A129" s="2" t="s">
        <v>7</v>
      </c>
      <c r="D129" s="2"/>
      <c r="E129" s="15"/>
      <c r="F129" s="15"/>
      <c r="G129" s="15"/>
      <c r="H129" s="15"/>
      <c r="I129" s="15"/>
    </row>
    <row r="130" spans="2:9" ht="12.75">
      <c r="B130" s="2" t="s">
        <v>8</v>
      </c>
      <c r="D130" s="2"/>
      <c r="E130" s="15">
        <f aca="true" t="shared" si="7" ref="E130:F132">E19/E$15</f>
        <v>0.4254545454545455</v>
      </c>
      <c r="F130" s="15">
        <f t="shared" si="7"/>
        <v>0.4894477856752324</v>
      </c>
      <c r="G130" s="15">
        <v>0.48</v>
      </c>
      <c r="H130" s="15">
        <v>0.47</v>
      </c>
      <c r="I130" s="15">
        <v>0.46</v>
      </c>
    </row>
    <row r="131" spans="2:9" ht="12.75">
      <c r="B131" s="2" t="s">
        <v>9</v>
      </c>
      <c r="D131" s="2"/>
      <c r="E131" s="15">
        <f t="shared" si="7"/>
        <v>0.19654545454545455</v>
      </c>
      <c r="F131" s="15">
        <f t="shared" si="7"/>
        <v>0.19048660470202297</v>
      </c>
      <c r="G131" s="15">
        <v>0.18</v>
      </c>
      <c r="H131" s="15">
        <v>0.17</v>
      </c>
      <c r="I131" s="15">
        <v>0.16</v>
      </c>
    </row>
    <row r="132" spans="2:9" ht="12.75">
      <c r="B132" s="2" t="s">
        <v>10</v>
      </c>
      <c r="D132" s="2"/>
      <c r="E132" s="17">
        <f t="shared" si="7"/>
        <v>0.11618181818181818</v>
      </c>
      <c r="F132" s="17">
        <f t="shared" si="7"/>
        <v>0.10978676872607983</v>
      </c>
      <c r="G132" s="17">
        <v>0.11</v>
      </c>
      <c r="H132" s="17">
        <v>0.1</v>
      </c>
      <c r="I132" s="17">
        <v>0.08</v>
      </c>
    </row>
    <row r="133" spans="4:9" ht="12.75">
      <c r="D133" s="2"/>
      <c r="E133" s="17">
        <f>SUM(E130:E132)</f>
        <v>0.7381818181818182</v>
      </c>
      <c r="F133" s="17">
        <f>SUM(F130:F132)</f>
        <v>0.7897211591033352</v>
      </c>
      <c r="G133" s="17">
        <f>SUM(G130:G132)</f>
        <v>0.7699999999999999</v>
      </c>
      <c r="H133" s="17">
        <f>SUM(H130:H132)</f>
        <v>0.74</v>
      </c>
      <c r="I133" s="17">
        <f>SUM(I130:I132)</f>
        <v>0.7</v>
      </c>
    </row>
    <row r="134" spans="1:9" ht="13.5" thickBot="1">
      <c r="A134" s="2" t="s">
        <v>11</v>
      </c>
      <c r="D134" s="2"/>
      <c r="E134" s="19">
        <f>E128-E133</f>
        <v>0.043636363636363695</v>
      </c>
      <c r="F134" s="19">
        <f>F128-F133</f>
        <v>0.031601968288682336</v>
      </c>
      <c r="G134" s="19">
        <f>G128-G133</f>
        <v>0.07000000000000006</v>
      </c>
      <c r="H134" s="19">
        <f>H128-H133</f>
        <v>0.12</v>
      </c>
      <c r="I134" s="19">
        <f>I128-I133</f>
        <v>0.18000000000000005</v>
      </c>
    </row>
    <row r="135" ht="13.5" thickTop="1"/>
  </sheetData>
  <printOptions horizontalCentered="1"/>
  <pageMargins left="0.25" right="0.3" top="1.4" bottom="1" header="0.47" footer="0.5"/>
  <pageSetup horizontalDpi="300" verticalDpi="300" orientation="portrait" r:id="rId2"/>
  <headerFooter alignWithMargins="0">
    <oddHeader>&amp;C&amp;10Software, Inc.
Summary Financial Projections
</oddHeader>
    <oddFooter>&amp;L&amp;10File = &amp;F&amp;C&amp;10&amp;P&amp;R&amp;10&amp;T &amp;D</oddFooter>
  </headerFooter>
  <rowBreaks count="3" manualBreakCount="3">
    <brk id="27" max="255" man="1"/>
    <brk id="53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Gonnerman</dc:creator>
  <cp:keywords/>
  <dc:description/>
  <cp:lastModifiedBy>MIchael Gonnerman</cp:lastModifiedBy>
  <cp:lastPrinted>2002-04-09T23:28:30Z</cp:lastPrinted>
  <dcterms:created xsi:type="dcterms:W3CDTF">1996-08-06T20:57:52Z</dcterms:created>
  <dcterms:modified xsi:type="dcterms:W3CDTF">2004-11-15T23:22:32Z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